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0" yWindow="0" windowWidth="10380" windowHeight="8544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  <externalReference r:id="rId5"/>
  </externalReferences>
  <definedNames>
    <definedName name="Z_A6C5FD67_5E8F_4CCA_896F_3DAA03E40DE6_.wvu.Rows" localSheetId="0" hidden="1">лист1!$26:$26,лист1!$28:$29</definedName>
  </definedNames>
  <calcPr calcId="145621" refMode="R1C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D19" i="1" l="1"/>
  <c r="E18" i="1"/>
  <c r="D14" i="1"/>
  <c r="F13" i="1"/>
  <c r="D30" i="1" l="1"/>
  <c r="J29" i="1"/>
  <c r="I29" i="1"/>
  <c r="E29" i="1"/>
  <c r="C29" i="1"/>
  <c r="D28" i="1"/>
  <c r="G24" i="1"/>
  <c r="F24" i="1"/>
  <c r="K23" i="1"/>
  <c r="E23" i="1"/>
  <c r="K22" i="1"/>
  <c r="E22" i="1"/>
  <c r="J21" i="1"/>
  <c r="D21" i="1"/>
  <c r="J19" i="1"/>
  <c r="G17" i="1"/>
  <c r="F17" i="1"/>
  <c r="E17" i="1"/>
  <c r="D17" i="1"/>
  <c r="J16" i="1"/>
  <c r="D16" i="1"/>
  <c r="E12" i="1"/>
  <c r="D12" i="1"/>
  <c r="I11" i="1"/>
  <c r="G11" i="1"/>
  <c r="F11" i="1"/>
  <c r="D11" i="1"/>
  <c r="C11" i="1"/>
  <c r="I10" i="1"/>
  <c r="D10" i="1"/>
  <c r="C10" i="1"/>
  <c r="H18" i="1" l="1"/>
  <c r="B18" i="1"/>
  <c r="H30" i="1" l="1"/>
  <c r="B30" i="1"/>
  <c r="B29" i="1" l="1"/>
  <c r="B28" i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1" i="1"/>
  <c r="J27" i="1"/>
  <c r="H27" i="1" l="1"/>
  <c r="D15" i="1"/>
  <c r="B26" i="1" l="1"/>
  <c r="C9" i="1" l="1"/>
  <c r="B17" i="1"/>
  <c r="L31" i="1"/>
  <c r="B12" i="1"/>
  <c r="D27" i="1" l="1"/>
  <c r="E27" i="1"/>
  <c r="G27" i="1"/>
  <c r="C27" i="1"/>
  <c r="C31" i="1" s="1"/>
  <c r="E25" i="1"/>
  <c r="F25" i="1"/>
  <c r="G25" i="1"/>
  <c r="G31" i="1" s="1"/>
  <c r="D25" i="1"/>
  <c r="B10" i="1"/>
  <c r="B11" i="1"/>
  <c r="B27" i="1" l="1"/>
  <c r="B25" i="1"/>
  <c r="G15" i="1" l="1"/>
  <c r="F15" i="1"/>
  <c r="E15" i="1"/>
  <c r="E31" i="1" s="1"/>
  <c r="B16" i="1"/>
  <c r="B15" i="1" s="1"/>
  <c r="F9" i="1" l="1"/>
  <c r="F31" i="1" s="1"/>
  <c r="D9" i="1" l="1"/>
  <c r="D31" i="1" s="1"/>
  <c r="H9" i="1"/>
  <c r="B9" i="1" l="1"/>
  <c r="B19" i="1"/>
  <c r="B24" i="1" l="1"/>
  <c r="B13" i="1" l="1"/>
  <c r="B14" i="1" l="1"/>
  <c r="B31" i="1" s="1"/>
  <c r="M31" i="1" l="1"/>
  <c r="I27" i="1" l="1"/>
  <c r="I31" i="1" s="1"/>
  <c r="H19" i="1" l="1"/>
  <c r="H16" i="1" l="1"/>
  <c r="H31" i="1" s="1"/>
  <c r="J15" i="1"/>
  <c r="H15" i="1" s="1"/>
  <c r="J31" i="1"/>
</calcChain>
</file>

<file path=xl/sharedStrings.xml><?xml version="1.0" encoding="utf-8"?>
<sst xmlns="http://schemas.openxmlformats.org/spreadsheetml/2006/main" count="39" uniqueCount="34">
  <si>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</si>
  <si>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</si>
  <si>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</si>
  <si>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</si>
  <si>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</si>
  <si>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</si>
  <si>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</si>
  <si>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</si>
  <si>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</si>
  <si>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</si>
  <si>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</si>
  <si>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</si>
  <si>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</si>
  <si>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</si>
  <si>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</si>
  <si>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</si>
  <si>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</si>
  <si>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</si>
  <si>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</si>
  <si>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</si>
  <si>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</si>
  <si>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</si>
  <si>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</si>
  <si>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</si>
  <si>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</si>
  <si>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</si>
  <si>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</si>
  <si>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</si>
  <si>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</si>
  <si>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</si>
  <si>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</si>
  <si>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</si>
  <si>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</si>
  <si>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Полезный отпуск электроэнергии и мощности по тарифным группам в разрезе территориальных сетевых организаций за период декабрь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</si>
</sst>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4" fontId="32" fillId="0" borderId="1" xfId="0" applyNumberFormat="1" applyFont="1" applyBorder="1" applyAlignment="1">
      <alignment horizontal="right"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27" fillId="2" borderId="3" xfId="0" applyNumberFormat="1" applyFont="1" applyFill="1" applyBorder="1" applyAlignment="1">
      <alignment horizontal="center" vertical="center" wrapText="1"/>
    </xf>
    <xf numFmtId="166" fontId="27" fillId="2" borderId="1" xfId="1" applyNumberFormat="1" applyFont="1" applyFill="1" applyBorder="1" applyAlignment="1">
      <alignment horizontal="center" vertical="center"/>
    </xf>
    <xf numFmtId="165" fontId="30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55;&#1083;&#1072;&#1085;&#1080;&#1088;&#1086;&#1074;&#1072;&#1085;&#1080;&#1077;/&#1054;&#1087;&#1077;&#1088;&#1092;&#1072;&#1082;&#1090;/2019/&#1054;&#1060;_12_&#1044;&#1077;&#1082;&#1072;&#1073;&#1088;&#110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Тарифы УП "/>
      <sheetName val="ЭТПЗ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P53">
            <v>28701.629000000001</v>
          </cell>
        </row>
        <row r="54">
          <cell r="P54">
            <v>90.049000000000007</v>
          </cell>
        </row>
        <row r="55">
          <cell r="P55">
            <v>1419.7529999999999</v>
          </cell>
        </row>
        <row r="56">
          <cell r="P56">
            <v>1.8680000000000001</v>
          </cell>
        </row>
      </sheetData>
      <sheetData sheetId="3">
        <row r="68">
          <cell r="P68">
            <v>1594.3910000000001</v>
          </cell>
        </row>
        <row r="69">
          <cell r="P69">
            <v>1177.5150000000001</v>
          </cell>
        </row>
        <row r="74">
          <cell r="P74">
            <v>2.847</v>
          </cell>
        </row>
      </sheetData>
      <sheetData sheetId="4">
        <row r="73">
          <cell r="P73">
            <v>23380.362000000001</v>
          </cell>
        </row>
        <row r="74">
          <cell r="P74">
            <v>8114.1270000000004</v>
          </cell>
        </row>
        <row r="75">
          <cell r="P75">
            <v>1201.1559999999999</v>
          </cell>
        </row>
        <row r="76">
          <cell r="P76">
            <v>14.94</v>
          </cell>
        </row>
        <row r="79">
          <cell r="P79">
            <v>13.81</v>
          </cell>
        </row>
      </sheetData>
      <sheetData sheetId="5">
        <row r="69">
          <cell r="P69">
            <v>537.05999999999995</v>
          </cell>
        </row>
        <row r="70">
          <cell r="P70">
            <v>863.779</v>
          </cell>
        </row>
      </sheetData>
      <sheetData sheetId="6"/>
      <sheetData sheetId="7">
        <row r="68">
          <cell r="P68">
            <v>57054.745000000003</v>
          </cell>
        </row>
        <row r="73">
          <cell r="P73">
            <v>81.5</v>
          </cell>
        </row>
      </sheetData>
      <sheetData sheetId="8">
        <row r="75">
          <cell r="P75">
            <v>38.116999999999997</v>
          </cell>
        </row>
      </sheetData>
      <sheetData sheetId="9">
        <row r="68">
          <cell r="P68">
            <v>6978.5420000000004</v>
          </cell>
        </row>
      </sheetData>
      <sheetData sheetId="10">
        <row r="70">
          <cell r="P70">
            <v>1760.329</v>
          </cell>
        </row>
        <row r="72">
          <cell r="P72">
            <v>634.03599999999994</v>
          </cell>
        </row>
        <row r="75">
          <cell r="P75">
            <v>64.399000000000001</v>
          </cell>
        </row>
        <row r="76">
          <cell r="P76">
            <v>2.95</v>
          </cell>
        </row>
      </sheetData>
      <sheetData sheetId="11">
        <row r="67">
          <cell r="P67">
            <v>20727.667000000001</v>
          </cell>
        </row>
        <row r="72">
          <cell r="P72">
            <v>32.055</v>
          </cell>
        </row>
        <row r="94">
          <cell r="P94">
            <v>103.443</v>
          </cell>
        </row>
        <row r="95">
          <cell r="P95">
            <v>16.140999999999998</v>
          </cell>
        </row>
      </sheetData>
      <sheetData sheetId="12">
        <row r="69">
          <cell r="P69">
            <v>418.178</v>
          </cell>
        </row>
        <row r="74">
          <cell r="P74">
            <v>0.83199999999999996</v>
          </cell>
        </row>
      </sheetData>
      <sheetData sheetId="13">
        <row r="68">
          <cell r="P68">
            <v>1964.3720000000001</v>
          </cell>
        </row>
        <row r="75">
          <cell r="P75">
            <v>3.5550000000000002</v>
          </cell>
        </row>
      </sheetData>
      <sheetData sheetId="14"/>
      <sheetData sheetId="15"/>
      <sheetData sheetId="16"/>
      <sheetData sheetId="17"/>
      <sheetData sheetId="18">
        <row r="68">
          <cell r="P68">
            <v>226.37799999999999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правки по СН"/>
      <sheetName val="Покупка ОРЭ"/>
      <sheetName val="УП"/>
      <sheetName val="Покупка РР"/>
      <sheetName val="КорГок"/>
      <sheetName val="Аксион"/>
      <sheetName val="Ижевск"/>
      <sheetName val="Орск"/>
      <sheetName val="Междур"/>
      <sheetName val="Белорецк"/>
      <sheetName val="Братск"/>
      <sheetName val="Чебаркуль"/>
      <sheetName val="Челябинск (ЧМК)"/>
      <sheetName val="Якутуголь"/>
      <sheetName val="Ванино"/>
      <sheetName val="Посьет"/>
      <sheetName val="Эльга"/>
      <sheetName val="ЭТПЗ"/>
      <sheetName val="СВОД"/>
      <sheetName val="PMAREM18"/>
      <sheetName val="PMECHEL1"/>
      <sheetName val="PMECHEL2"/>
      <sheetName val="PMECHEL3"/>
      <sheetName val="PMECHEL4"/>
      <sheetName val="PMECHEL5"/>
      <sheetName val="PMECHEL7"/>
      <sheetName val="PMECHEL8"/>
      <sheetName val="PMECHEL9"/>
      <sheetName val="PMECHEL12"/>
      <sheetName val="PMECHEL13"/>
      <sheetName val="PMECHELE"/>
      <sheetName val="PTNEFT10"/>
      <sheetName val="ППСТиП"/>
      <sheetName val="Макет"/>
      <sheetName val="Лист1"/>
    </sheetNames>
    <sheetDataSet>
      <sheetData sheetId="0"/>
      <sheetData sheetId="1"/>
      <sheetData sheetId="2"/>
      <sheetData sheetId="3">
        <row r="6">
          <cell r="G6">
            <v>9601</v>
          </cell>
        </row>
        <row r="12">
          <cell r="G12">
            <v>20592</v>
          </cell>
        </row>
        <row r="13">
          <cell r="G13">
            <v>965436</v>
          </cell>
        </row>
        <row r="16">
          <cell r="G16">
            <v>24675740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zoomScale="70" zoomScaleNormal="70" workbookViewId="0">
      <selection activeCell="D29" sqref="D29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120" t="s">
        <v>33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25" t="s">
        <v>6</v>
      </c>
      <c r="B5" s="125"/>
      <c r="C5" s="125"/>
      <c r="D5" s="125"/>
      <c r="E5" s="125"/>
      <c r="F5" s="125"/>
      <c r="G5" s="125"/>
      <c r="H5" s="125"/>
      <c r="I5" s="126"/>
      <c r="J5" s="126"/>
      <c r="K5" s="126"/>
      <c r="L5" s="126"/>
      <c r="M5" s="126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27" t="s">
        <v>8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23" t="s">
        <v>5</v>
      </c>
      <c r="B7" s="121" t="s">
        <v>17</v>
      </c>
      <c r="C7" s="118"/>
      <c r="D7" s="118"/>
      <c r="E7" s="118"/>
      <c r="F7" s="118"/>
      <c r="G7" s="119"/>
      <c r="H7" s="121" t="s">
        <v>18</v>
      </c>
      <c r="I7" s="118"/>
      <c r="J7" s="118"/>
      <c r="K7" s="118"/>
      <c r="L7" s="118"/>
      <c r="M7" s="119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24"/>
      <c r="B8" s="122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2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31" t="s">
        <v>23</v>
      </c>
      <c r="B9" s="111">
        <f>SUM(C9:G9)</f>
        <v>35467.551000000007</v>
      </c>
      <c r="C9" s="107">
        <f>C10+C11</f>
        <v>9291.6419999999998</v>
      </c>
      <c r="D9" s="107">
        <f t="shared" ref="D9:H9" si="0">D10+D11</f>
        <v>24974.753000000001</v>
      </c>
      <c r="E9" s="107"/>
      <c r="F9" s="107">
        <f t="shared" si="0"/>
        <v>1201.1559999999999</v>
      </c>
      <c r="G9" s="107"/>
      <c r="H9" s="107">
        <f t="shared" si="0"/>
        <v>0</v>
      </c>
      <c r="I9" s="107">
        <f>I10+I11</f>
        <v>16.657</v>
      </c>
      <c r="J9" s="88"/>
      <c r="K9" s="88"/>
      <c r="L9" s="88"/>
      <c r="M9" s="88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" outlineLevel="1" x14ac:dyDescent="0.3">
      <c r="A10" s="29" t="s">
        <v>24</v>
      </c>
      <c r="B10" s="114">
        <f>SUM(C10:G10)</f>
        <v>2771.9059999999999</v>
      </c>
      <c r="C10" s="87">
        <f>[1]Аксион!$P$69</f>
        <v>1177.5150000000001</v>
      </c>
      <c r="D10" s="87">
        <f>[1]Аксион!$P$68</f>
        <v>1594.3910000000001</v>
      </c>
      <c r="E10" s="88"/>
      <c r="F10" s="88"/>
      <c r="G10" s="88"/>
      <c r="H10" s="89">
        <f t="shared" ref="H10:H21" si="1">SUM(J10:M10)</f>
        <v>0</v>
      </c>
      <c r="I10" s="90">
        <f>[1]Аксион!$P$74</f>
        <v>2.847</v>
      </c>
      <c r="J10" s="88"/>
      <c r="K10" s="88"/>
      <c r="L10" s="88"/>
      <c r="M10" s="88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" outlineLevel="1" x14ac:dyDescent="0.3">
      <c r="A11" s="30" t="s">
        <v>25</v>
      </c>
      <c r="B11" s="114">
        <f t="shared" ref="B11:B24" si="2">SUM(C11:G11)</f>
        <v>32710.584999999999</v>
      </c>
      <c r="C11" s="89">
        <f>[1]Ижсталь!$P$74</f>
        <v>8114.1270000000004</v>
      </c>
      <c r="D11" s="89">
        <f>[1]Ижсталь!$P$73</f>
        <v>23380.362000000001</v>
      </c>
      <c r="E11" s="89"/>
      <c r="F11" s="89">
        <f>[1]Ижсталь!$P$75</f>
        <v>1201.1559999999999</v>
      </c>
      <c r="G11" s="89">
        <f>[1]Ижсталь!$P$76</f>
        <v>14.94</v>
      </c>
      <c r="H11" s="89">
        <f t="shared" si="1"/>
        <v>0</v>
      </c>
      <c r="I11" s="89">
        <f>[1]Ижсталь!$P$79</f>
        <v>13.81</v>
      </c>
      <c r="J11" s="91"/>
      <c r="K11" s="92"/>
      <c r="L11" s="92"/>
      <c r="M11" s="93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" x14ac:dyDescent="0.3">
      <c r="A12" s="6" t="s">
        <v>11</v>
      </c>
      <c r="B12" s="115">
        <f>SUM(C12:G12)</f>
        <v>1400.8389999999999</v>
      </c>
      <c r="C12" s="94"/>
      <c r="D12" s="94">
        <f>[1]ЮУНК!$P$69</f>
        <v>537.05999999999995</v>
      </c>
      <c r="E12" s="94">
        <f>[1]ЮУНК!$P$70</f>
        <v>863.779</v>
      </c>
      <c r="F12" s="94"/>
      <c r="G12" s="94"/>
      <c r="H12" s="89">
        <f t="shared" si="1"/>
        <v>0</v>
      </c>
      <c r="I12" s="94"/>
      <c r="J12" s="94"/>
      <c r="K12" s="95"/>
      <c r="L12" s="96"/>
      <c r="M12" s="93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115">
        <f t="shared" si="2"/>
        <v>20.591999999999999</v>
      </c>
      <c r="C13" s="94"/>
      <c r="D13" s="97"/>
      <c r="E13" s="97"/>
      <c r="F13" s="97">
        <f>[2]УП!$G$12/1000</f>
        <v>20.591999999999999</v>
      </c>
      <c r="G13" s="94">
        <v>0</v>
      </c>
      <c r="H13" s="89">
        <f t="shared" si="1"/>
        <v>0</v>
      </c>
      <c r="I13" s="94"/>
      <c r="J13" s="94"/>
      <c r="K13" s="98"/>
      <c r="L13" s="99"/>
      <c r="M13" s="100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115">
        <f t="shared" si="2"/>
        <v>965.43600000000004</v>
      </c>
      <c r="C14" s="94"/>
      <c r="D14" s="97">
        <f>[2]УП!$G$13/1000</f>
        <v>965.43600000000004</v>
      </c>
      <c r="E14" s="97"/>
      <c r="F14" s="97"/>
      <c r="G14" s="94"/>
      <c r="H14" s="89">
        <f t="shared" si="1"/>
        <v>0</v>
      </c>
      <c r="I14" s="94"/>
      <c r="J14" s="94"/>
      <c r="K14" s="98"/>
      <c r="L14" s="99"/>
      <c r="M14" s="100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" x14ac:dyDescent="0.3">
      <c r="A15" s="48" t="s">
        <v>14</v>
      </c>
      <c r="B15" s="115">
        <f>SUM(B16:B17)</f>
        <v>87268.043999999994</v>
      </c>
      <c r="C15" s="97"/>
      <c r="D15" s="97">
        <f>D16+D17</f>
        <v>85756.374000000011</v>
      </c>
      <c r="E15" s="97">
        <f>E16+E17</f>
        <v>90.049000000000007</v>
      </c>
      <c r="F15" s="97">
        <f t="shared" ref="F15" si="3">F16+F17</f>
        <v>1419.7529999999999</v>
      </c>
      <c r="G15" s="97">
        <f>G16+G17</f>
        <v>1.8680000000000001</v>
      </c>
      <c r="H15" s="89">
        <f t="shared" si="1"/>
        <v>81.5</v>
      </c>
      <c r="I15" s="97"/>
      <c r="J15" s="101">
        <f>J16+J17</f>
        <v>81.5</v>
      </c>
      <c r="K15" s="102"/>
      <c r="L15" s="103"/>
      <c r="M15" s="104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" outlineLevel="1" x14ac:dyDescent="0.3">
      <c r="A16" s="40" t="s">
        <v>26</v>
      </c>
      <c r="B16" s="115">
        <f>SUM(C16:G16)</f>
        <v>57054.745000000003</v>
      </c>
      <c r="C16" s="94"/>
      <c r="D16" s="94">
        <f>[1]БЗФ!$P$68</f>
        <v>57054.745000000003</v>
      </c>
      <c r="E16" s="94"/>
      <c r="F16" s="94"/>
      <c r="G16" s="94"/>
      <c r="H16" s="89">
        <f t="shared" si="1"/>
        <v>81.5</v>
      </c>
      <c r="I16" s="94"/>
      <c r="J16" s="101">
        <f>[1]БЗФ!$P$73</f>
        <v>81.5</v>
      </c>
      <c r="K16" s="95"/>
      <c r="L16" s="96"/>
      <c r="M16" s="93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" outlineLevel="1" x14ac:dyDescent="0.3">
      <c r="A17" s="40" t="s">
        <v>27</v>
      </c>
      <c r="B17" s="115">
        <f>D17+E17+F17+G17</f>
        <v>30213.298999999999</v>
      </c>
      <c r="C17" s="94"/>
      <c r="D17" s="94">
        <f>'[1]Кор-ГОК'!$P$53</f>
        <v>28701.629000000001</v>
      </c>
      <c r="E17" s="94">
        <f>'[1]Кор-ГОК'!$P$54</f>
        <v>90.049000000000007</v>
      </c>
      <c r="F17" s="94">
        <f>'[1]Кор-ГОК'!$P$55</f>
        <v>1419.7529999999999</v>
      </c>
      <c r="G17" s="94">
        <f>'[1]Кор-ГОК'!$P$56</f>
        <v>1.8680000000000001</v>
      </c>
      <c r="H17" s="89">
        <f t="shared" si="1"/>
        <v>0</v>
      </c>
      <c r="I17" s="94"/>
      <c r="J17" s="101"/>
      <c r="K17" s="95"/>
      <c r="L17" s="96"/>
      <c r="M17" s="93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" x14ac:dyDescent="0.3">
      <c r="A18" s="48" t="s">
        <v>32</v>
      </c>
      <c r="B18" s="115">
        <f>SUM(C18:G18)</f>
        <v>9.6010000000000009</v>
      </c>
      <c r="C18" s="94"/>
      <c r="D18" s="94"/>
      <c r="E18" s="94">
        <f>[2]УП!$G$6/1000</f>
        <v>9.6010000000000009</v>
      </c>
      <c r="F18" s="94"/>
      <c r="G18" s="94"/>
      <c r="H18" s="89">
        <f t="shared" ref="H18" si="4">SUM(J18:M18)</f>
        <v>0</v>
      </c>
      <c r="I18" s="94"/>
      <c r="J18" s="94"/>
      <c r="K18" s="95"/>
      <c r="L18" s="96"/>
      <c r="M18" s="93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" collapsed="1" x14ac:dyDescent="0.3">
      <c r="A19" s="7" t="s">
        <v>15</v>
      </c>
      <c r="B19" s="115">
        <f>SUM(C19:G19)</f>
        <v>24675.74</v>
      </c>
      <c r="C19" s="94"/>
      <c r="D19" s="94">
        <f>[2]УП!$G$16/1000</f>
        <v>24675.74</v>
      </c>
      <c r="E19" s="94"/>
      <c r="F19" s="94"/>
      <c r="G19" s="94"/>
      <c r="H19" s="89">
        <f t="shared" si="1"/>
        <v>38.116999999999997</v>
      </c>
      <c r="I19" s="94"/>
      <c r="J19" s="94">
        <f>[1]БМК!$P$75</f>
        <v>38.116999999999997</v>
      </c>
      <c r="K19" s="95"/>
      <c r="L19" s="96"/>
      <c r="M19" s="93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" x14ac:dyDescent="0.3">
      <c r="A20" s="7" t="s">
        <v>16</v>
      </c>
      <c r="B20" s="115">
        <f>SUM(C20:G20)</f>
        <v>23110.217000000001</v>
      </c>
      <c r="C20" s="94"/>
      <c r="D20" s="94">
        <f>D21+D22+D23</f>
        <v>20727.667000000001</v>
      </c>
      <c r="E20" s="94">
        <f>E21+E22+E23</f>
        <v>2382.5500000000002</v>
      </c>
      <c r="F20" s="94"/>
      <c r="G20" s="94"/>
      <c r="H20" s="89">
        <f t="shared" si="1"/>
        <v>36.442</v>
      </c>
      <c r="I20" s="94"/>
      <c r="J20" s="94">
        <f>J21+J23+J22</f>
        <v>32.055</v>
      </c>
      <c r="K20" s="95">
        <f>K21+K22+K23</f>
        <v>4.3870000000000005</v>
      </c>
      <c r="L20" s="96"/>
      <c r="M20" s="93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" outlineLevel="1" x14ac:dyDescent="0.3">
      <c r="A21" s="15" t="s">
        <v>28</v>
      </c>
      <c r="B21" s="115">
        <f>SUM(C21:G21)</f>
        <v>20727.667000000001</v>
      </c>
      <c r="C21" s="94"/>
      <c r="D21" s="94">
        <f>'[1]ЯкутУ+'!$P$67</f>
        <v>20727.667000000001</v>
      </c>
      <c r="E21" s="94"/>
      <c r="F21" s="94"/>
      <c r="G21" s="94"/>
      <c r="H21" s="89">
        <f t="shared" si="1"/>
        <v>32.055</v>
      </c>
      <c r="I21" s="94"/>
      <c r="J21" s="94">
        <f>'[1]ЯкутУ+'!$P$72</f>
        <v>32.055</v>
      </c>
      <c r="K21" s="95"/>
      <c r="L21" s="96"/>
      <c r="M21" s="93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" outlineLevel="1" x14ac:dyDescent="0.3">
      <c r="A22" s="15" t="s">
        <v>30</v>
      </c>
      <c r="B22" s="115">
        <f>SUM(C22:G22)</f>
        <v>1964.3720000000001</v>
      </c>
      <c r="C22" s="94"/>
      <c r="D22" s="105"/>
      <c r="E22" s="94">
        <f>[1]ТП_Посьет!$P$68</f>
        <v>1964.3720000000001</v>
      </c>
      <c r="F22" s="94"/>
      <c r="G22" s="94"/>
      <c r="H22" s="89"/>
      <c r="I22" s="94"/>
      <c r="J22" s="105"/>
      <c r="K22" s="94">
        <f>[1]ТП_Посьет!$P$75</f>
        <v>3.5550000000000002</v>
      </c>
      <c r="L22" s="96"/>
      <c r="M22" s="93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" outlineLevel="1" x14ac:dyDescent="0.3">
      <c r="A23" s="15" t="s">
        <v>29</v>
      </c>
      <c r="B23" s="115">
        <f t="shared" si="2"/>
        <v>418.178</v>
      </c>
      <c r="C23" s="94"/>
      <c r="D23" s="106"/>
      <c r="E23" s="94">
        <f>[1]МТП_Ванино!$P$69</f>
        <v>418.178</v>
      </c>
      <c r="F23" s="94"/>
      <c r="G23" s="94"/>
      <c r="H23" s="89">
        <f t="shared" ref="H23:H30" si="5">SUM(J23:M23)</f>
        <v>0.83199999999999996</v>
      </c>
      <c r="I23" s="94"/>
      <c r="J23" s="105"/>
      <c r="K23" s="94">
        <f>[1]МТП_Ванино!$P$74</f>
        <v>0.83199999999999996</v>
      </c>
      <c r="L23" s="96"/>
      <c r="M23" s="93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" x14ac:dyDescent="0.3">
      <c r="A24" s="7" t="s">
        <v>19</v>
      </c>
      <c r="B24" s="115">
        <f t="shared" si="2"/>
        <v>119.584</v>
      </c>
      <c r="C24" s="94"/>
      <c r="D24" s="94"/>
      <c r="E24" s="94"/>
      <c r="F24" s="94">
        <f>'[1]ЯкутУ+'!$P$94</f>
        <v>103.443</v>
      </c>
      <c r="G24" s="94">
        <f>'[1]ЯкутУ+'!$P$95</f>
        <v>16.140999999999998</v>
      </c>
      <c r="H24" s="89">
        <f t="shared" si="5"/>
        <v>0</v>
      </c>
      <c r="I24" s="94"/>
      <c r="J24" s="94"/>
      <c r="K24" s="95"/>
      <c r="L24" s="96"/>
      <c r="M24" s="93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3">
      <c r="A25" s="6" t="s">
        <v>20</v>
      </c>
      <c r="B25" s="116">
        <f>SUM(C25:G25)</f>
        <v>39904.243999999999</v>
      </c>
      <c r="C25" s="94"/>
      <c r="D25" s="94">
        <f>SUM(D26:D26)</f>
        <v>23726.797999999999</v>
      </c>
      <c r="E25" s="94">
        <f>SUM(E26:E26)</f>
        <v>12548.148999999999</v>
      </c>
      <c r="F25" s="94">
        <f>SUM(F26:F26)</f>
        <v>3626.4989999999998</v>
      </c>
      <c r="G25" s="94">
        <f>SUM(G26:G26)</f>
        <v>2.798</v>
      </c>
      <c r="H25" s="89">
        <f t="shared" si="5"/>
        <v>0</v>
      </c>
      <c r="I25" s="94"/>
      <c r="J25" s="94"/>
      <c r="K25" s="95"/>
      <c r="L25" s="95"/>
      <c r="M25" s="93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" outlineLevel="1" x14ac:dyDescent="0.3">
      <c r="A26" s="15" t="s">
        <v>10</v>
      </c>
      <c r="B26" s="117">
        <f>SUM(C26:G26)</f>
        <v>39904.243999999999</v>
      </c>
      <c r="C26" s="84"/>
      <c r="D26" s="113">
        <v>23726.797999999999</v>
      </c>
      <c r="E26" s="113">
        <v>12548.148999999999</v>
      </c>
      <c r="F26" s="113">
        <v>3626.4989999999998</v>
      </c>
      <c r="G26" s="113">
        <v>2.798</v>
      </c>
      <c r="H26" s="89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3">
      <c r="A27" s="8" t="s">
        <v>9</v>
      </c>
      <c r="B27" s="115">
        <f>SUM(C27:G27)</f>
        <v>53105.337</v>
      </c>
      <c r="C27" s="94">
        <f>SUM(C28:C29)</f>
        <v>1760.329</v>
      </c>
      <c r="D27" s="94">
        <f>SUM(D28:D29)</f>
        <v>50710.972000000002</v>
      </c>
      <c r="E27" s="94">
        <f>SUM(E28:E29)</f>
        <v>634.03599999999994</v>
      </c>
      <c r="F27" s="94">
        <f>SUM(F28:F29)</f>
        <v>0</v>
      </c>
      <c r="G27" s="94">
        <f>SUM(G28:G29)</f>
        <v>0</v>
      </c>
      <c r="H27" s="89">
        <f t="shared" si="5"/>
        <v>64.399000000000001</v>
      </c>
      <c r="I27" s="94">
        <f>I28+I29</f>
        <v>2.95</v>
      </c>
      <c r="J27" s="94">
        <f>J28+J29</f>
        <v>64.399000000000001</v>
      </c>
      <c r="K27" s="95"/>
      <c r="L27" s="108"/>
      <c r="M27" s="93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399999999999999" customHeight="1" outlineLevel="1" collapsed="1" x14ac:dyDescent="0.3">
      <c r="A28" s="10" t="s">
        <v>21</v>
      </c>
      <c r="B28" s="115">
        <f t="shared" ref="B28:B30" si="6">SUM(C28:G28)</f>
        <v>6978.5420000000004</v>
      </c>
      <c r="C28" s="89"/>
      <c r="D28" s="89">
        <f>[1]УралКУЗ!$P$68</f>
        <v>6978.5420000000004</v>
      </c>
      <c r="E28" s="89"/>
      <c r="F28" s="89"/>
      <c r="G28" s="89"/>
      <c r="H28" s="89">
        <f t="shared" si="5"/>
        <v>0</v>
      </c>
      <c r="I28" s="89"/>
      <c r="J28" s="89"/>
      <c r="K28" s="92"/>
      <c r="L28" s="92"/>
      <c r="M28" s="93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399999999999999" customHeight="1" outlineLevel="1" x14ac:dyDescent="0.3">
      <c r="A29" s="10" t="s">
        <v>22</v>
      </c>
      <c r="B29" s="115">
        <f t="shared" si="6"/>
        <v>46126.794999999998</v>
      </c>
      <c r="C29" s="89">
        <f>[1]ЧМК!$P$70</f>
        <v>1760.329</v>
      </c>
      <c r="D29" s="110">
        <v>43732.43</v>
      </c>
      <c r="E29" s="89">
        <f>[1]ЧМК!$P$72</f>
        <v>634.03599999999994</v>
      </c>
      <c r="F29" s="89"/>
      <c r="G29" s="89"/>
      <c r="H29" s="89">
        <f t="shared" si="5"/>
        <v>64.399000000000001</v>
      </c>
      <c r="I29" s="89">
        <f>[1]ЧМК!$P$76</f>
        <v>2.95</v>
      </c>
      <c r="J29" s="89">
        <f>[1]ЧМК!$P$75</f>
        <v>64.399000000000001</v>
      </c>
      <c r="K29" s="92"/>
      <c r="L29" s="92"/>
      <c r="M29" s="93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399999999999999" customHeight="1" x14ac:dyDescent="0.3">
      <c r="A30" s="6" t="s">
        <v>31</v>
      </c>
      <c r="B30" s="112">
        <f t="shared" si="6"/>
        <v>226.37799999999999</v>
      </c>
      <c r="C30" s="89"/>
      <c r="D30" s="94">
        <f>[1]ЭТПЗ!$P$68</f>
        <v>226.37799999999999</v>
      </c>
      <c r="E30" s="89"/>
      <c r="F30" s="89"/>
      <c r="G30" s="89"/>
      <c r="H30" s="89">
        <f t="shared" si="5"/>
        <v>0</v>
      </c>
      <c r="I30" s="89"/>
      <c r="J30" s="101"/>
      <c r="K30" s="92"/>
      <c r="L30" s="92"/>
      <c r="M30" s="93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2.95" customHeight="1" x14ac:dyDescent="0.3">
      <c r="A31" s="16" t="s">
        <v>4</v>
      </c>
      <c r="B31" s="109">
        <f>SUM(B9:B30)-B9-B15-B20-B25-B27</f>
        <v>266288.50300000008</v>
      </c>
      <c r="C31" s="95">
        <f>C9+C27</f>
        <v>11051.971</v>
      </c>
      <c r="D31" s="95">
        <f>D9+D12+D14+D16+D19+D20+D25+D27+D17+D30</f>
        <v>232301.17800000004</v>
      </c>
      <c r="E31" s="95">
        <f>E12+E25+E27+E20+E15</f>
        <v>16518.562999999998</v>
      </c>
      <c r="F31" s="95">
        <f>F9+F13+F24+F25+F15</f>
        <v>6371.4429999999993</v>
      </c>
      <c r="G31" s="95">
        <f>G13+G24+G25</f>
        <v>18.939</v>
      </c>
      <c r="H31" s="95">
        <f>H9+H12+H13+H14+H16+H19+H21+H24+H25+H27+H30</f>
        <v>216.071</v>
      </c>
      <c r="I31" s="95">
        <f>I9+I27</f>
        <v>19.606999999999999</v>
      </c>
      <c r="J31" s="95">
        <f>J16+J19+J21+J25+J27+J30</f>
        <v>216.071</v>
      </c>
      <c r="K31" s="95">
        <f>K20</f>
        <v>4.3870000000000005</v>
      </c>
      <c r="L31" s="95">
        <f>L25</f>
        <v>0</v>
      </c>
      <c r="M31" s="95">
        <f>SUM(M11:M27)</f>
        <v>0</v>
      </c>
      <c r="N31" s="17"/>
      <c r="O31" s="17"/>
      <c r="P31" s="79"/>
      <c r="Q31" s="1"/>
      <c r="R31" s="1"/>
      <c r="S31" s="1"/>
      <c r="T31" s="1"/>
      <c r="U31" s="1"/>
      <c r="V31" s="1"/>
      <c r="W31" s="1"/>
      <c r="X31" s="1"/>
    </row>
    <row r="32" spans="1:24" ht="21" x14ac:dyDescent="0.4">
      <c r="A32" s="19"/>
      <c r="B32" s="86"/>
      <c r="C32" s="26"/>
      <c r="D32" s="26"/>
      <c r="E32" s="26"/>
      <c r="F32" s="71"/>
      <c r="G32" s="17"/>
      <c r="H32" s="1"/>
      <c r="I32" s="1"/>
      <c r="J32" s="1"/>
      <c r="K32" s="1"/>
      <c r="L32" s="1"/>
      <c r="M32" s="1"/>
      <c r="N32" s="1"/>
      <c r="O32" s="1"/>
      <c r="P32" s="80"/>
      <c r="Q32" s="1"/>
      <c r="R32" s="1"/>
      <c r="S32" s="1"/>
      <c r="T32" s="1"/>
      <c r="U32" s="1"/>
      <c r="V32" s="1"/>
      <c r="W32" s="1"/>
      <c r="X32" s="1"/>
    </row>
    <row r="33" spans="1:24" ht="21" x14ac:dyDescent="0.4">
      <c r="A33" s="20"/>
      <c r="B33" s="43"/>
      <c r="C33" s="81"/>
      <c r="D33" s="49"/>
      <c r="E33" s="32"/>
      <c r="F33" s="72"/>
      <c r="G33" s="18"/>
      <c r="H33" s="1"/>
      <c r="I33" s="1"/>
      <c r="J33" s="1"/>
      <c r="K33" s="1"/>
      <c r="L33" s="1"/>
      <c r="M33" s="1"/>
      <c r="N33" s="1"/>
      <c r="O33" s="1"/>
      <c r="P33" s="19"/>
      <c r="Q33" s="1"/>
      <c r="R33" s="1"/>
      <c r="S33" s="1"/>
      <c r="T33" s="1"/>
      <c r="U33" s="1"/>
      <c r="V33" s="1"/>
      <c r="W33" s="1"/>
      <c r="X33" s="1"/>
    </row>
    <row r="34" spans="1:24" ht="21" x14ac:dyDescent="0.4">
      <c r="A34" s="20"/>
      <c r="B34" s="44"/>
      <c r="C34" s="83"/>
      <c r="D34" s="49"/>
      <c r="E34" s="82"/>
      <c r="F34" s="73"/>
      <c r="G34" s="1"/>
      <c r="H34" s="18"/>
      <c r="I34" s="1"/>
      <c r="J34" s="1"/>
      <c r="K34" s="1"/>
      <c r="L34" s="1"/>
      <c r="M34" s="1"/>
      <c r="N34" s="1"/>
      <c r="O34" s="1"/>
      <c r="P34" s="19"/>
      <c r="Q34" s="1"/>
      <c r="R34" s="1"/>
      <c r="S34" s="1"/>
      <c r="T34" s="1"/>
      <c r="U34" s="1"/>
      <c r="V34" s="1"/>
      <c r="W34" s="1"/>
      <c r="X34" s="1"/>
    </row>
    <row r="35" spans="1:24" ht="21" x14ac:dyDescent="0.4">
      <c r="A35" s="43"/>
      <c r="B35" s="50"/>
      <c r="C35" s="75"/>
      <c r="D35" s="70"/>
      <c r="E35" s="76"/>
      <c r="F35" s="73"/>
      <c r="G35" s="1"/>
      <c r="H35" s="33"/>
      <c r="I35" s="33"/>
      <c r="J35" s="33"/>
      <c r="K35" s="33"/>
      <c r="L35" s="33"/>
      <c r="M35" s="33"/>
      <c r="N35" s="1"/>
      <c r="O35" s="1"/>
      <c r="P35" s="19"/>
      <c r="Q35" s="1"/>
      <c r="R35" s="1"/>
      <c r="S35" s="1"/>
      <c r="T35" s="1"/>
      <c r="U35" s="1"/>
      <c r="V35" s="1"/>
      <c r="W35" s="1"/>
      <c r="X35" s="1"/>
    </row>
    <row r="36" spans="1:24" ht="21" x14ac:dyDescent="0.4">
      <c r="A36" s="21"/>
      <c r="B36" s="45"/>
      <c r="C36" s="74"/>
      <c r="D36" s="49"/>
      <c r="E36" s="23"/>
      <c r="F36" s="73"/>
      <c r="G36" s="28"/>
      <c r="H36" s="34"/>
      <c r="I36" s="33"/>
      <c r="J36" s="33"/>
      <c r="K36" s="33"/>
      <c r="L36" s="33"/>
      <c r="M36" s="33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1" x14ac:dyDescent="0.4">
      <c r="A37" s="22"/>
      <c r="B37" s="45"/>
      <c r="C37" s="74"/>
      <c r="D37" s="27"/>
      <c r="E37" s="23"/>
      <c r="F37" s="73"/>
      <c r="G37" s="28"/>
      <c r="H37" s="33"/>
      <c r="I37" s="33"/>
      <c r="J37" s="33"/>
      <c r="K37" s="33"/>
      <c r="L37" s="33"/>
      <c r="M37" s="3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" x14ac:dyDescent="0.4">
      <c r="A38" s="22"/>
      <c r="B38" s="22"/>
      <c r="C38" s="51"/>
      <c r="D38" s="27"/>
      <c r="E38" s="23"/>
      <c r="F38" s="73"/>
      <c r="G38" s="1"/>
      <c r="H38" s="33"/>
      <c r="I38" s="35"/>
      <c r="J38" s="36"/>
      <c r="K38" s="37"/>
      <c r="L38" s="33"/>
      <c r="M38" s="3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22"/>
      <c r="B39" s="22"/>
      <c r="C39" s="51"/>
      <c r="D39" s="27"/>
      <c r="E39" s="52"/>
      <c r="G39" s="1"/>
      <c r="H39" s="33"/>
      <c r="I39" s="38"/>
      <c r="J39" s="36"/>
      <c r="K39" s="37"/>
      <c r="L39" s="33"/>
      <c r="M39" s="3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2"/>
      <c r="B40" s="22"/>
      <c r="C40" s="51"/>
      <c r="D40" s="53"/>
      <c r="E40" s="54"/>
      <c r="G40" s="1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6" x14ac:dyDescent="0.3">
      <c r="A41" s="24"/>
      <c r="B41" s="22"/>
      <c r="C41" s="46"/>
      <c r="D41" s="27"/>
      <c r="E41" s="23"/>
      <c r="G41" s="1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4">
      <c r="A42" s="24"/>
      <c r="B42" s="22"/>
      <c r="C42" s="46"/>
      <c r="D42" s="27"/>
      <c r="E42" s="23"/>
      <c r="F42" s="73"/>
      <c r="H42" s="39"/>
      <c r="I42" s="39"/>
      <c r="J42" s="39"/>
      <c r="K42" s="39"/>
      <c r="L42" s="39"/>
      <c r="M42" s="39"/>
    </row>
    <row r="43" spans="1:24" ht="21" x14ac:dyDescent="0.4">
      <c r="A43" s="67"/>
      <c r="B43" s="55"/>
      <c r="C43" s="46"/>
      <c r="D43" s="27"/>
      <c r="E43" s="23"/>
      <c r="F43" s="73"/>
      <c r="H43" s="39"/>
      <c r="I43" s="39"/>
      <c r="J43" s="39"/>
      <c r="K43" s="39"/>
      <c r="L43" s="39"/>
      <c r="M43" s="39"/>
    </row>
    <row r="44" spans="1:24" ht="15.6" x14ac:dyDescent="0.3">
      <c r="A44" s="24"/>
      <c r="B44" s="56"/>
      <c r="C44" s="47"/>
      <c r="D44" s="27"/>
      <c r="E44" s="23"/>
      <c r="H44" s="39"/>
      <c r="I44" s="39"/>
      <c r="J44" s="39"/>
      <c r="K44" s="39"/>
      <c r="L44" s="39"/>
      <c r="M44" s="39"/>
    </row>
    <row r="45" spans="1:24" ht="15.6" x14ac:dyDescent="0.3">
      <c r="A45" s="67"/>
      <c r="B45" s="57"/>
      <c r="C45" s="51"/>
      <c r="D45" s="27"/>
      <c r="E45" s="58"/>
      <c r="H45" s="39"/>
      <c r="I45" s="39"/>
      <c r="J45" s="39"/>
      <c r="K45" s="39"/>
      <c r="L45" s="39"/>
      <c r="M45" s="39"/>
    </row>
    <row r="46" spans="1:24" ht="15.6" x14ac:dyDescent="0.3">
      <c r="A46" s="68"/>
      <c r="B46" s="59"/>
      <c r="C46" s="60"/>
      <c r="D46" s="61"/>
      <c r="E46" s="62"/>
    </row>
    <row r="47" spans="1:24" ht="15.6" x14ac:dyDescent="0.3">
      <c r="A47" s="68"/>
      <c r="B47" s="59"/>
      <c r="C47" s="46"/>
      <c r="D47" s="63"/>
      <c r="E47" s="58"/>
    </row>
    <row r="48" spans="1:24" ht="15.6" x14ac:dyDescent="0.3">
      <c r="A48" s="24"/>
      <c r="B48" s="22"/>
      <c r="C48" s="46"/>
      <c r="D48" s="61"/>
      <c r="E48" s="52"/>
    </row>
    <row r="49" spans="1:6" ht="15.6" x14ac:dyDescent="0.3">
      <c r="A49" s="47"/>
      <c r="B49" s="22"/>
      <c r="C49" s="46"/>
      <c r="D49" s="27"/>
      <c r="E49" s="64"/>
    </row>
    <row r="50" spans="1:6" ht="15.6" x14ac:dyDescent="0.3">
      <c r="A50" s="69"/>
      <c r="B50" s="65"/>
      <c r="C50" s="46"/>
      <c r="D50" s="53"/>
      <c r="E50" s="64"/>
    </row>
    <row r="51" spans="1:6" ht="15.6" x14ac:dyDescent="0.3">
      <c r="A51" s="24"/>
      <c r="B51" s="56"/>
      <c r="C51" s="46"/>
      <c r="D51" s="53"/>
      <c r="E51" s="23"/>
    </row>
    <row r="52" spans="1:6" ht="15.6" x14ac:dyDescent="0.3">
      <c r="A52" s="39"/>
      <c r="B52" s="39"/>
      <c r="C52" s="46"/>
      <c r="D52" s="27"/>
      <c r="E52" s="23"/>
      <c r="F52" s="39"/>
    </row>
    <row r="53" spans="1:6" ht="15.6" x14ac:dyDescent="0.3">
      <c r="A53" s="25"/>
      <c r="B53" s="39"/>
      <c r="C53" s="46"/>
      <c r="D53" s="66"/>
      <c r="E53" s="23"/>
      <c r="F53" s="39"/>
    </row>
    <row r="54" spans="1:6" ht="15.6" x14ac:dyDescent="0.3">
      <c r="A54" s="25"/>
      <c r="B54" s="39"/>
      <c r="C54" s="51"/>
      <c r="D54" s="53"/>
      <c r="E54" s="58"/>
      <c r="F54" s="39"/>
    </row>
    <row r="55" spans="1:6" x14ac:dyDescent="0.3">
      <c r="A55" s="25"/>
      <c r="B55" s="39"/>
      <c r="C55" s="39"/>
      <c r="D55" s="39"/>
      <c r="E55" s="39"/>
      <c r="F55" s="39"/>
    </row>
    <row r="56" spans="1:6" x14ac:dyDescent="0.3">
      <c r="A56" s="25"/>
      <c r="B56" s="39"/>
      <c r="C56" s="39"/>
      <c r="D56" s="39"/>
      <c r="E56" s="39"/>
      <c r="F56" s="39"/>
    </row>
    <row r="57" spans="1:6" x14ac:dyDescent="0.3">
      <c r="A57" s="25"/>
      <c r="B57" s="39"/>
      <c r="C57" s="39"/>
      <c r="D57" s="39"/>
      <c r="E57" s="39"/>
      <c r="F57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2020-01-10T04:04:21Z</dcterms:modified>
</cp:coreProperties>
</file>